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S:\Bond Programs\Volume Cap\2024\PAB Meeting - June 4, 2024\"/>
    </mc:Choice>
  </mc:AlternateContent>
  <xr:revisionPtr revIDLastSave="0" documentId="13_ncr:1_{95FD3695-2004-4EE1-B8E2-53D5E4945A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ocation of 2024 Volume CAP" sheetId="1" r:id="rId1"/>
    <sheet name="State Demographer" sheetId="2" r:id="rId2"/>
  </sheets>
  <calcPr calcId="191029"/>
  <pivotCaches>
    <pivotCache cacheId="8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S14" i="1"/>
  <c r="S15" i="1"/>
  <c r="S18" i="1"/>
  <c r="S19" i="1"/>
  <c r="S26" i="1"/>
  <c r="S28" i="1"/>
  <c r="S29" i="1"/>
  <c r="S35" i="1"/>
  <c r="S37" i="1"/>
  <c r="S39" i="1"/>
  <c r="S40" i="1"/>
  <c r="S43" i="1"/>
  <c r="S45" i="1"/>
  <c r="S46" i="1"/>
  <c r="S49" i="1"/>
  <c r="S50" i="1"/>
  <c r="S54" i="1"/>
  <c r="S56" i="1"/>
  <c r="S58" i="1"/>
  <c r="S59" i="1"/>
  <c r="S62" i="1"/>
  <c r="S64" i="1"/>
  <c r="S65" i="1"/>
  <c r="S69" i="1"/>
  <c r="S70" i="1"/>
  <c r="S73" i="1"/>
  <c r="S74" i="1"/>
  <c r="L6" i="1" l="1"/>
  <c r="M11" i="1" s="1"/>
  <c r="M41" i="1" s="1"/>
  <c r="S41" i="1" s="1"/>
  <c r="J72" i="1"/>
  <c r="J47" i="1"/>
  <c r="J44" i="1"/>
  <c r="J42" i="1"/>
  <c r="J41" i="1"/>
  <c r="J32" i="1"/>
  <c r="J31" i="1"/>
  <c r="J30" i="1"/>
  <c r="G75" i="1"/>
  <c r="J38" i="1" s="1"/>
  <c r="H72" i="1"/>
  <c r="H68" i="1"/>
  <c r="J68" i="1" s="1"/>
  <c r="H61" i="1"/>
  <c r="J61" i="1" s="1"/>
  <c r="H53" i="1"/>
  <c r="J53" i="1" s="1"/>
  <c r="H48" i="1"/>
  <c r="J48" i="1" s="1"/>
  <c r="H42" i="1"/>
  <c r="H34" i="1"/>
  <c r="H25" i="1"/>
  <c r="J25" i="1" s="1"/>
  <c r="H17" i="1"/>
  <c r="J17" i="1" s="1"/>
  <c r="M38" i="1" l="1"/>
  <c r="S38" i="1" s="1"/>
  <c r="M48" i="1"/>
  <c r="S48" i="1" s="1"/>
  <c r="M47" i="1"/>
  <c r="S47" i="1" s="1"/>
  <c r="M32" i="1"/>
  <c r="S32" i="1" s="1"/>
  <c r="M44" i="1"/>
  <c r="S44" i="1" s="1"/>
  <c r="M42" i="1"/>
  <c r="S42" i="1" s="1"/>
  <c r="J51" i="1"/>
  <c r="M51" i="1" s="1"/>
  <c r="S51" i="1" s="1"/>
  <c r="H75" i="1"/>
  <c r="J52" i="1"/>
  <c r="M52" i="1" s="1"/>
  <c r="S52" i="1" s="1"/>
  <c r="J13" i="1"/>
  <c r="J16" i="1"/>
  <c r="J55" i="1"/>
  <c r="J57" i="1"/>
  <c r="M57" i="1" s="1"/>
  <c r="S57" i="1" s="1"/>
  <c r="J20" i="1"/>
  <c r="J60" i="1"/>
  <c r="M60" i="1" s="1"/>
  <c r="S60" i="1" s="1"/>
  <c r="J21" i="1"/>
  <c r="M21" i="1" s="1"/>
  <c r="S21" i="1" s="1"/>
  <c r="J22" i="1"/>
  <c r="J63" i="1"/>
  <c r="M63" i="1" s="1"/>
  <c r="S63" i="1" s="1"/>
  <c r="J23" i="1"/>
  <c r="J66" i="1"/>
  <c r="M66" i="1" s="1"/>
  <c r="S66" i="1" s="1"/>
  <c r="J24" i="1"/>
  <c r="J67" i="1"/>
  <c r="M67" i="1" s="1"/>
  <c r="S67" i="1" s="1"/>
  <c r="J27" i="1"/>
  <c r="M27" i="1" s="1"/>
  <c r="S27" i="1" s="1"/>
  <c r="J71" i="1"/>
  <c r="M71" i="1" s="1"/>
  <c r="S71" i="1" s="1"/>
  <c r="M31" i="1"/>
  <c r="S31" i="1" s="1"/>
  <c r="J33" i="1"/>
  <c r="M33" i="1" s="1"/>
  <c r="S33" i="1" s="1"/>
  <c r="J34" i="1"/>
  <c r="M34" i="1" s="1"/>
  <c r="S34" i="1" s="1"/>
  <c r="J36" i="1"/>
  <c r="M36" i="1" s="1"/>
  <c r="S36" i="1" s="1"/>
  <c r="M53" i="1"/>
  <c r="S53" i="1" s="1"/>
  <c r="M16" i="1"/>
  <c r="S16" i="1" s="1"/>
  <c r="M68" i="1"/>
  <c r="S68" i="1" s="1"/>
  <c r="M30" i="1"/>
  <c r="S30" i="1" s="1"/>
  <c r="M72" i="1"/>
  <c r="S72" i="1" s="1"/>
  <c r="M13" i="1"/>
  <c r="S13" i="1" s="1"/>
  <c r="M55" i="1"/>
  <c r="S55" i="1" s="1"/>
  <c r="M17" i="1"/>
  <c r="S17" i="1" s="1"/>
  <c r="M20" i="1"/>
  <c r="S20" i="1" s="1"/>
  <c r="M61" i="1"/>
  <c r="S61" i="1" s="1"/>
  <c r="M22" i="1"/>
  <c r="S22" i="1" s="1"/>
  <c r="M23" i="1"/>
  <c r="S23" i="1" s="1"/>
  <c r="M24" i="1"/>
  <c r="S24" i="1" s="1"/>
  <c r="M25" i="1"/>
  <c r="S25" i="1" s="1"/>
  <c r="S75" i="1" l="1"/>
  <c r="J75" i="1"/>
  <c r="M75" i="1"/>
</calcChain>
</file>

<file path=xl/sharedStrings.xml><?xml version="1.0" encoding="utf-8"?>
<sst xmlns="http://schemas.openxmlformats.org/spreadsheetml/2006/main" count="107" uniqueCount="63">
  <si>
    <t>State of Nevada - Department of Business &amp; Industry</t>
  </si>
  <si>
    <t>=Total statewide allocation</t>
  </si>
  <si>
    <t>=Local jurisdictions allocation Total</t>
  </si>
  <si>
    <t xml:space="preserve">Based upon estimates from the Nevada State Demographer with the Nevada Department of Taxation </t>
  </si>
  <si>
    <t>Counties &amp; Incorporated</t>
  </si>
  <si>
    <t>Percentage of State</t>
  </si>
  <si>
    <t>Cities</t>
  </si>
  <si>
    <t>Population Estimate**</t>
  </si>
  <si>
    <t xml:space="preserve"> </t>
  </si>
  <si>
    <t>County Totals</t>
  </si>
  <si>
    <t>Jurisdiction Totals</t>
  </si>
  <si>
    <t>Total for Distribution</t>
  </si>
  <si>
    <t>Carson City</t>
  </si>
  <si>
    <t>Churchill County</t>
  </si>
  <si>
    <t>Fallon</t>
  </si>
  <si>
    <t>Unincorporated County</t>
  </si>
  <si>
    <t>Clark County</t>
  </si>
  <si>
    <t>Boulder City</t>
  </si>
  <si>
    <t>Henderson</t>
  </si>
  <si>
    <t>Las Vegas</t>
  </si>
  <si>
    <t>Mesquite</t>
  </si>
  <si>
    <t>North Las Vegas</t>
  </si>
  <si>
    <t>Unincorporate County</t>
  </si>
  <si>
    <t>Douglas County</t>
  </si>
  <si>
    <t>Elko County</t>
  </si>
  <si>
    <t>Carlin</t>
  </si>
  <si>
    <t>Elko</t>
  </si>
  <si>
    <t>Wells</t>
  </si>
  <si>
    <t>West Wendover</t>
  </si>
  <si>
    <t>Esmeralda County</t>
  </si>
  <si>
    <t>Eureka County</t>
  </si>
  <si>
    <t>Humboldt County</t>
  </si>
  <si>
    <t>Winnemucca</t>
  </si>
  <si>
    <t>Lander County</t>
  </si>
  <si>
    <t>Lincoln County</t>
  </si>
  <si>
    <t>Caliente</t>
  </si>
  <si>
    <t>Lyon County</t>
  </si>
  <si>
    <t>Fernley</t>
  </si>
  <si>
    <t>Yerington</t>
  </si>
  <si>
    <t>Mineral County</t>
  </si>
  <si>
    <t>Nye County</t>
  </si>
  <si>
    <t>Pershing County</t>
  </si>
  <si>
    <t>Lovelock</t>
  </si>
  <si>
    <t>Storey County</t>
  </si>
  <si>
    <t>Washoe County</t>
  </si>
  <si>
    <t>Reno</t>
  </si>
  <si>
    <t>Sparks</t>
  </si>
  <si>
    <t>White Pine County</t>
  </si>
  <si>
    <t>Ely</t>
  </si>
  <si>
    <t xml:space="preserve">Totals </t>
  </si>
  <si>
    <t>IRS Bulletin: 2024-12_IRB https://www.irs.gov/irb/2024-12_IRB</t>
  </si>
  <si>
    <t>Population %</t>
  </si>
  <si>
    <t>For Use in Calendar Year 2024</t>
  </si>
  <si>
    <t>Distribution of Federal Tax Exempt Private Activity Bonding Authority (CAP)</t>
  </si>
  <si>
    <t>Saved in Excel as: 2024 Volume Cap Distribution - FINAL</t>
  </si>
  <si>
    <t>Director</t>
  </si>
  <si>
    <t>NHD</t>
  </si>
  <si>
    <t>NRHA</t>
  </si>
  <si>
    <t>To</t>
  </si>
  <si>
    <t>Amount</t>
  </si>
  <si>
    <t>Grand Total</t>
  </si>
  <si>
    <t>Jurisdictions</t>
  </si>
  <si>
    <t xml:space="preserve">Amount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</si>
</sst>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0.00000%"/>
    <numFmt numFmtId="168" formatCode="0.0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5" fillId="2" borderId="0" xfId="0" applyFont="1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4" fillId="0" borderId="1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1" borderId="10" xfId="0" applyFont="1" applyFill="1" applyBorder="1"/>
    <xf numFmtId="0" fontId="8" fillId="0" borderId="10" xfId="0" applyFont="1" applyBorder="1"/>
    <xf numFmtId="0" fontId="5" fillId="0" borderId="4" xfId="0" applyFont="1" applyBorder="1"/>
    <xf numFmtId="0" fontId="5" fillId="1" borderId="0" xfId="0" applyFont="1" applyFill="1"/>
    <xf numFmtId="0" fontId="8" fillId="0" borderId="0" xfId="0" applyFont="1"/>
    <xf numFmtId="165" fontId="4" fillId="0" borderId="5" xfId="2" applyNumberFormat="1" applyFont="1" applyBorder="1"/>
    <xf numFmtId="0" fontId="4" fillId="0" borderId="4" xfId="0" applyFont="1" applyBorder="1"/>
    <xf numFmtId="166" fontId="9" fillId="0" borderId="0" xfId="1" applyNumberFormat="1" applyFont="1" applyBorder="1"/>
    <xf numFmtId="167" fontId="4" fillId="0" borderId="0" xfId="3" applyNumberFormat="1" applyFont="1" applyBorder="1"/>
    <xf numFmtId="44" fontId="9" fillId="0" borderId="5" xfId="2" applyFont="1" applyBorder="1"/>
    <xf numFmtId="168" fontId="4" fillId="0" borderId="0" xfId="3" applyNumberFormat="1" applyFont="1" applyBorder="1"/>
    <xf numFmtId="44" fontId="10" fillId="0" borderId="5" xfId="2" applyFont="1" applyBorder="1"/>
    <xf numFmtId="0" fontId="9" fillId="0" borderId="5" xfId="0" applyFont="1" applyBorder="1"/>
    <xf numFmtId="0" fontId="5" fillId="0" borderId="12" xfId="0" applyFont="1" applyBorder="1"/>
    <xf numFmtId="0" fontId="5" fillId="0" borderId="13" xfId="0" applyFont="1" applyBorder="1"/>
    <xf numFmtId="0" fontId="5" fillId="1" borderId="13" xfId="0" applyFont="1" applyFill="1" applyBorder="1"/>
    <xf numFmtId="166" fontId="9" fillId="0" borderId="13" xfId="1" applyNumberFormat="1" applyFont="1" applyBorder="1"/>
    <xf numFmtId="168" fontId="4" fillId="0" borderId="13" xfId="3" applyNumberFormat="1" applyFont="1" applyBorder="1"/>
    <xf numFmtId="0" fontId="9" fillId="0" borderId="14" xfId="0" applyFont="1" applyBorder="1"/>
    <xf numFmtId="0" fontId="11" fillId="0" borderId="6" xfId="0" applyFont="1" applyBorder="1"/>
    <xf numFmtId="0" fontId="12" fillId="0" borderId="7" xfId="0" applyFont="1" applyBorder="1"/>
    <xf numFmtId="0" fontId="12" fillId="1" borderId="7" xfId="0" applyFont="1" applyFill="1" applyBorder="1"/>
    <xf numFmtId="44" fontId="11" fillId="0" borderId="8" xfId="2" applyFont="1" applyBorder="1"/>
    <xf numFmtId="0" fontId="0" fillId="0" borderId="10" xfId="0" applyBorder="1"/>
    <xf numFmtId="0" fontId="13" fillId="0" borderId="10" xfId="0" applyFont="1" applyBorder="1"/>
    <xf numFmtId="0" fontId="13" fillId="0" borderId="11" xfId="0" applyFont="1" applyBorder="1"/>
    <xf numFmtId="10" fontId="11" fillId="0" borderId="7" xfId="3" applyNumberFormat="1" applyFont="1" applyBorder="1"/>
    <xf numFmtId="166" fontId="14" fillId="0" borderId="0" xfId="1" applyNumberFormat="1" applyFont="1"/>
    <xf numFmtId="0" fontId="6" fillId="2" borderId="0" xfId="0" applyFont="1" applyFill="1"/>
    <xf numFmtId="0" fontId="2" fillId="2" borderId="2" xfId="0" applyFont="1" applyFill="1" applyBorder="1"/>
    <xf numFmtId="0" fontId="2" fillId="2" borderId="0" xfId="0" applyFont="1" applyFill="1"/>
    <xf numFmtId="0" fontId="3" fillId="2" borderId="0" xfId="0" applyFont="1" applyFill="1"/>
    <xf numFmtId="0" fontId="2" fillId="2" borderId="2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5" fillId="2" borderId="0" xfId="0" applyFont="1" applyFill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5" fillId="3" borderId="5" xfId="0" quotePrefix="1" applyFont="1" applyFill="1" applyBorder="1"/>
    <xf numFmtId="164" fontId="9" fillId="3" borderId="0" xfId="0" applyNumberFormat="1" applyFont="1" applyFill="1"/>
    <xf numFmtId="0" fontId="4" fillId="0" borderId="0" xfId="0" applyFont="1" applyAlignment="1">
      <alignment horizontal="centerContinuous"/>
    </xf>
    <xf numFmtId="0" fontId="4" fillId="0" borderId="2" xfId="0" applyFont="1" applyBorder="1" applyAlignment="1">
      <alignment horizontal="centerContinuous"/>
    </xf>
    <xf numFmtId="165" fontId="11" fillId="4" borderId="11" xfId="2" applyNumberFormat="1" applyFont="1" applyFill="1" applyBorder="1"/>
    <xf numFmtId="0" fontId="11" fillId="4" borderId="9" xfId="0" applyFont="1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right"/>
    </xf>
    <xf numFmtId="44" fontId="0" fillId="0" borderId="0" xfId="0" applyNumberFormat="1"/>
    <xf numFmtId="44" fontId="15" fillId="0" borderId="0" xfId="0" applyNumberFormat="1" applyFont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42">
    <dxf>
      <numFmt numFmtId="165" formatCode="_(&quot;$&quot;* #,##0_);_(&quot;$&quot;* \(#,##0\);_(&quot;$&quot;* &quot;-&quot;??_);_(@_)"/>
    </dxf>
    <dxf>
      <alignment horizontal="center"/>
    </dxf>
    <dxf>
      <alignment horizontal="center"/>
    </dxf>
    <dxf>
      <alignment horizontal="center"/>
    </dxf>
    <dxf>
      <numFmt numFmtId="165" formatCode="_(&quot;$&quot;* #,##0_);_(&quot;$&quot;* \(#,##0\);_(&quot;$&quot;* &quot;-&quot;??_);_(@_)"/>
    </dxf>
    <dxf>
      <alignment horizontal="center"/>
    </dxf>
    <dxf>
      <alignment horizontal="center"/>
    </dxf>
    <dxf>
      <alignment horizontal="center"/>
    </dxf>
    <dxf>
      <numFmt numFmtId="165" formatCode="_(&quot;$&quot;* #,##0_);_(&quot;$&quot;* \(#,##0\);_(&quot;$&quot;* &quot;-&quot;??_);_(@_)"/>
    </dxf>
    <dxf>
      <alignment horizontal="center"/>
    </dxf>
    <dxf>
      <alignment horizontal="center"/>
    </dxf>
    <dxf>
      <alignment horizontal="center"/>
    </dxf>
    <dxf>
      <numFmt numFmtId="165" formatCode="_(&quot;$&quot;* #,##0_);_(&quot;$&quot;* \(#,##0\);_(&quot;$&quot;* &quot;-&quot;??_);_(@_)"/>
    </dxf>
    <dxf>
      <alignment horizontal="center"/>
    </dxf>
    <dxf>
      <alignment horizontal="center"/>
    </dxf>
    <dxf>
      <alignment horizontal="center"/>
    </dxf>
    <dxf>
      <numFmt numFmtId="165" formatCode="_(&quot;$&quot;* #,##0_);_(&quot;$&quot;* \(#,##0\);_(&quot;$&quot;* &quot;-&quot;??_);_(@_)"/>
    </dxf>
    <dxf>
      <alignment horizontal="center"/>
    </dxf>
    <dxf>
      <alignment horizontal="center"/>
    </dxf>
    <dxf>
      <alignment horizontal="center"/>
    </dxf>
    <dxf>
      <alignment horizontal="right"/>
    </dxf>
    <dxf>
      <alignment horizontal="center"/>
    </dxf>
    <dxf>
      <alignment horizontal="center"/>
    </dxf>
    <dxf>
      <numFmt numFmtId="165" formatCode="_(&quot;$&quot;* #,##0_);_(&quot;$&quot;* \(#,##0\);_(&quot;$&quot;* &quot;-&quot;??_);_(@_)"/>
    </dxf>
    <dxf>
      <alignment horizontal="center"/>
    </dxf>
    <dxf>
      <numFmt numFmtId="165" formatCode="_(&quot;$&quot;* #,##0_);_(&quot;$&quot;* \(#,##0\);_(&quot;$&quot;* &quot;-&quot;??_);_(@_)"/>
    </dxf>
    <dxf>
      <alignment horizontal="center"/>
    </dxf>
    <dxf>
      <alignment horizontal="center"/>
    </dxf>
    <dxf>
      <numFmt numFmtId="171" formatCode="_(&quot;$&quot;* #,##0.0_);_(&quot;$&quot;* \(#,##0.0\);_(&quot;$&quot;* &quot;-&quot;??_);_(@_)"/>
    </dxf>
    <dxf>
      <numFmt numFmtId="165" formatCode="_(&quot;$&quot;* #,##0_);_(&quot;$&quot;* \(#,##0\);_(&quot;$&quot;* &quot;-&quot;??_);_(@_)"/>
    </dxf>
    <dxf>
      <numFmt numFmtId="171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170" formatCode="_(&quot;$&quot;* #,##0.0000_);_(&quot;$&quot;* \(#,##0.0000\);_(&quot;$&quot;* &quot;-&quot;??_);_(@_)"/>
    </dxf>
    <dxf>
      <numFmt numFmtId="170" formatCode="_(&quot;$&quot;* #,##0.0000_);_(&quot;$&quot;* \(#,##0.0000\);_(&quot;$&quot;* &quot;-&quot;??_);_(@_)"/>
    </dxf>
    <dxf>
      <numFmt numFmtId="169" formatCode="_(&quot;$&quot;* #,##0.000_);_(&quot;$&quot;* \(#,##0.000\);_(&quot;$&quot;* &quot;-&quot;??_);_(@_)"/>
    </dxf>
    <dxf>
      <numFmt numFmtId="169" formatCode="_(&quot;$&quot;* #,##0.000_);_(&quot;$&quot;* \(#,##0.0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247651</xdr:colOff>
      <xdr:row>1</xdr:row>
      <xdr:rowOff>95250</xdr:rowOff>
    </xdr:from>
    <xdr:to>
      <xdr:col>2</xdr:col>
      <xdr:colOff>533401</xdr:colOff>
      <xdr:row>5</xdr:row>
      <xdr:rowOff>142712</xdr:rowOff>
    </xdr:to>
    <xdr:pic>
      <xdr:nvPicPr>
        <xdr:cNvPr id="2" name="Picture 1" descr="nvseal8">
          <a:extLst>
            <a:ext uri="{FF2B5EF4-FFF2-40B4-BE49-F238E27FC236}">
              <a16:creationId xmlns:a16="http://schemas.microsoft.com/office/drawing/2014/main" id="{6AFB5F1B-126F-4578-A5F1-D62D7EA01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1" y="295275"/>
          <a:ext cx="895350" cy="857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283845</xdr:colOff>
      <xdr:row>2</xdr:row>
      <xdr:rowOff>123825</xdr:rowOff>
    </xdr:from>
    <xdr:to>
      <xdr:col>12</xdr:col>
      <xdr:colOff>619933</xdr:colOff>
      <xdr:row>2</xdr:row>
      <xdr:rowOff>126365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E505CE1-9C70-4509-932D-96D1D3A0EB7C}"/>
            </a:ext>
          </a:extLst>
        </xdr:cNvPr>
        <xdr:cNvSpPr txBox="1">
          <a:spLocks noChangeArrowheads="1"/>
        </xdr:cNvSpPr>
      </xdr:nvSpPr>
      <xdr:spPr bwMode="auto">
        <a:xfrm>
          <a:off x="9180195" y="457200"/>
          <a:ext cx="336088" cy="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sz="400" b="0" i="0" strike="noStrike">
              <a:solidFill>
                <a:srgbClr val="FFFFFF"/>
              </a:solidFill>
              <a:latin typeface="MS Sans Serif"/>
            </a:rPr>
            <a:t>Business                      &amp;</a:t>
          </a:r>
        </a:p>
        <a:p>
          <a:pPr algn="ctr" rtl="0">
            <a:defRPr sz="1000"/>
          </a:pPr>
          <a:r>
            <a:rPr lang="en-US" sz="400" b="0" i="0" strike="noStrike">
              <a:solidFill>
                <a:srgbClr val="FFFFFF"/>
              </a:solidFill>
              <a:latin typeface="MS Sans Serif"/>
            </a:rPr>
            <a:t>Industry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0</xdr:row>
      <xdr:rowOff>190499</xdr:rowOff>
    </xdr:from>
    <xdr:to>
      <xdr:col>20</xdr:col>
      <xdr:colOff>390524</xdr:colOff>
      <xdr:row>93</xdr:row>
      <xdr:rowOff>166866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9E044F-CC13-A484-B259-E6DA61046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90499"/>
          <a:ext cx="11972925" cy="1769286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k Pasek" refreshedDate="45440.43443321759" createdVersion="8" refreshedVersion="8" minRefreshableVersion="3" recordCount="62" xr:uid="{8AA86A39-754D-4B31-9EAA-8584F026C7F1}">
  <cacheSource type="worksheet">
    <worksheetSource name="Table1"/>
  </cacheSource>
  <cacheFields count="2">
    <cacheField name="To" numFmtId="0">
      <sharedItems containsBlank="1" count="4">
        <s v="Director"/>
        <m/>
        <s v="NRHA"/>
        <s v="NHD"/>
      </sharedItems>
    </cacheField>
    <cacheField name="Amount" numFmtId="44">
      <sharedItems containsSemiMixedTypes="0" containsString="0" containsNumber="1" minValue="0" maxValue="63577018.124563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">
  <r>
    <x v="0"/>
    <n v="3628723.1575745651"/>
  </r>
  <r>
    <x v="1"/>
    <n v="0"/>
  </r>
  <r>
    <x v="1"/>
    <n v="0"/>
  </r>
  <r>
    <x v="2"/>
    <n v="588190.26319085364"/>
  </r>
  <r>
    <x v="2"/>
    <n v="1070886.8690844681"/>
  </r>
  <r>
    <x v="1"/>
    <n v="0"/>
  </r>
  <r>
    <x v="1"/>
    <n v="0"/>
  </r>
  <r>
    <x v="2"/>
    <n v="921175.78858850256"/>
  </r>
  <r>
    <x v="0"/>
    <n v="21060549.283426672"/>
  </r>
  <r>
    <x v="3"/>
    <n v="41063082.786137298"/>
  </r>
  <r>
    <x v="2"/>
    <n v="1398637.7413179225"/>
  </r>
  <r>
    <x v="0"/>
    <n v="17397277.41496842"/>
  </r>
  <r>
    <x v="3"/>
    <n v="63577018.12456388"/>
  </r>
  <r>
    <x v="1"/>
    <n v="0"/>
  </r>
  <r>
    <x v="2"/>
    <n v="3346667.7282567853"/>
  </r>
  <r>
    <x v="1"/>
    <n v="0"/>
  </r>
  <r>
    <x v="1"/>
    <n v="0"/>
  </r>
  <r>
    <x v="2"/>
    <n v="158763.95126227837"/>
  </r>
  <r>
    <x v="2"/>
    <n v="1336807.2498255533"/>
  </r>
  <r>
    <x v="2"/>
    <n v="79443.559786012062"/>
  </r>
  <r>
    <x v="2"/>
    <n v="279592.06312286417"/>
  </r>
  <r>
    <x v="2"/>
    <n v="1688822.2790789213"/>
  </r>
  <r>
    <x v="1"/>
    <n v="0"/>
  </r>
  <r>
    <x v="2"/>
    <n v="65710.293249360358"/>
  </r>
  <r>
    <x v="1"/>
    <n v="0"/>
  </r>
  <r>
    <x v="2"/>
    <n v="109373.45905423055"/>
  </r>
  <r>
    <x v="1"/>
    <n v="0"/>
  </r>
  <r>
    <x v="1"/>
    <n v="0"/>
  </r>
  <r>
    <x v="2"/>
    <n v="524573.83120717108"/>
  </r>
  <r>
    <x v="2"/>
    <n v="565219.3734232703"/>
  </r>
  <r>
    <x v="1"/>
    <n v="0"/>
  </r>
  <r>
    <x v="2"/>
    <n v="376956.61197688355"/>
  </r>
  <r>
    <x v="1"/>
    <n v="0"/>
  </r>
  <r>
    <x v="1"/>
    <n v="0"/>
  </r>
  <r>
    <x v="2"/>
    <n v="68604.748528385608"/>
  </r>
  <r>
    <x v="2"/>
    <n v="227491.86810040975"/>
  </r>
  <r>
    <x v="1"/>
    <n v="0"/>
  </r>
  <r>
    <x v="1"/>
    <n v="0"/>
  </r>
  <r>
    <x v="2"/>
    <n v="1502283.8739689752"/>
  </r>
  <r>
    <x v="2"/>
    <n v="218069.49240485948"/>
  </r>
  <r>
    <x v="2"/>
    <n v="2170471.9543396966"/>
  </r>
  <r>
    <x v="1"/>
    <n v="0"/>
  </r>
  <r>
    <x v="2"/>
    <n v="298190.47789447318"/>
  </r>
  <r>
    <x v="1"/>
    <n v="0"/>
  </r>
  <r>
    <x v="2"/>
    <n v="3231813.2794188685"/>
  </r>
  <r>
    <x v="1"/>
    <n v="0"/>
  </r>
  <r>
    <x v="1"/>
    <n v="0"/>
  </r>
  <r>
    <x v="2"/>
    <n v="128033.45798071245"/>
  </r>
  <r>
    <x v="2"/>
    <n v="331630.67399044568"/>
  </r>
  <r>
    <x v="1"/>
    <n v="0"/>
  </r>
  <r>
    <x v="2"/>
    <n v="274295.8258037967"/>
  </r>
  <r>
    <x v="1"/>
    <n v="0"/>
  </r>
  <r>
    <x v="1"/>
    <n v="0"/>
  </r>
  <r>
    <x v="0"/>
    <n v="17090649.907856364"/>
  </r>
  <r>
    <x v="3"/>
    <n v="7009262.171011433"/>
  </r>
  <r>
    <x v="0"/>
    <n v="7231580.9701025207"/>
  </r>
  <r>
    <x v="1"/>
    <n v="0"/>
  </r>
  <r>
    <x v="1"/>
    <n v="0"/>
  </r>
  <r>
    <x v="2"/>
    <n v="243503.74836735788"/>
  </r>
  <r>
    <x v="2"/>
    <n v="372645.72113578214"/>
  </r>
  <r>
    <x v="1"/>
    <n v="0"/>
  </r>
  <r>
    <x v="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6DD19B-56AB-4A86-A830-2433116AA7A5}" name="PivotTable2" cacheId="86" applyNumberFormats="0" applyBorderFormats="0" applyFontFormats="0" applyPatternFormats="0" applyAlignmentFormats="0" applyWidthHeightFormats="1" dataCaption="Values" updatedVersion="8" minRefreshableVersion="3" showDrill="0" useAutoFormatting="1" itemPrintTitles="1" createdVersion="8" indent="0" showHeaders="0" outline="1" outlineData="1" multipleFieldFilters="0">
  <location ref="W12:Y16" firstHeaderRow="0" firstDataRow="1" firstDataCol="1"/>
  <pivotFields count="2">
    <pivotField axis="axisRow" dataField="1" showAll="0">
      <items count="5">
        <item x="0"/>
        <item x="3"/>
        <item x="2"/>
        <item h="1" x="1"/>
        <item t="default"/>
      </items>
    </pivotField>
    <pivotField dataField="1" numFmtId="44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Jurisdictions" fld="0" subtotal="count" baseField="0" baseItem="0"/>
    <dataField name="Amount " fld="1" baseField="0" baseItem="0" numFmtId="165"/>
  </dataFields>
  <formats count="4">
    <format dxfId="29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1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8438FA-E1DC-4A22-9188-7C651F1FB98A}" name="Table1" displayName="Table1" ref="R12:S74" totalsRowShown="0">
  <autoFilter ref="R12:S74" xr:uid="{C38438FA-E1DC-4A22-9188-7C651F1FB98A}"/>
  <tableColumns count="2">
    <tableColumn id="1" xr3:uid="{24BB9058-CDE2-4B80-B0D5-F72C3BBB9B43}" name="To"/>
    <tableColumn id="2" xr3:uid="{B80891EB-B1CF-4AB1-9A5E-E62664DAF5C7}" name="Amount" dataDxfId="41">
      <calculatedColumnFormula>M13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76"/>
  <sheetViews>
    <sheetView showGridLines="0" tabSelected="1" topLeftCell="A39" workbookViewId="0">
      <selection activeCell="AF27" sqref="AF27"/>
    </sheetView>
  </sheetViews>
  <sheetFormatPr defaultRowHeight="15" x14ac:dyDescent="0.25"/>
  <cols>
    <col min="7" max="7" width="13.85546875" customWidth="1"/>
    <col min="8" max="8" width="13.28515625" bestFit="1" customWidth="1"/>
    <col min="10" max="10" width="11.85546875" customWidth="1"/>
    <col min="11" max="11" width="0.140625" customWidth="1"/>
    <col min="12" max="12" width="21.5703125" customWidth="1"/>
    <col min="13" max="13" width="29.85546875" bestFit="1" customWidth="1"/>
    <col min="17" max="18" width="0" hidden="1" customWidth="1"/>
    <col min="19" max="19" width="16.28515625" hidden="1" customWidth="1"/>
    <col min="20" max="22" width="0" hidden="1" customWidth="1"/>
    <col min="23" max="23" width="11.28515625" hidden="1" customWidth="1"/>
    <col min="24" max="24" width="12" hidden="1" customWidth="1"/>
    <col min="25" max="25" width="13.7109375" hidden="1" customWidth="1"/>
    <col min="26" max="26" width="0" hidden="1" customWidth="1"/>
  </cols>
  <sheetData>
    <row r="1" spans="2:25" ht="15.75" thickBot="1" x14ac:dyDescent="0.3"/>
    <row r="2" spans="2:25" ht="15" customHeight="1" x14ac:dyDescent="0.3">
      <c r="B2" s="1"/>
      <c r="C2" s="51"/>
      <c r="D2" s="51"/>
      <c r="E2" s="51"/>
      <c r="F2" s="51"/>
      <c r="G2" s="51"/>
      <c r="H2" s="51"/>
      <c r="I2" s="51"/>
      <c r="J2" s="51"/>
      <c r="K2" s="48"/>
      <c r="L2" s="2"/>
      <c r="M2" s="3"/>
    </row>
    <row r="3" spans="2:25" ht="15" customHeight="1" x14ac:dyDescent="0.3">
      <c r="B3" s="4"/>
      <c r="C3" s="52" t="s">
        <v>0</v>
      </c>
      <c r="D3" s="52"/>
      <c r="E3" s="52"/>
      <c r="F3" s="52"/>
      <c r="G3" s="52"/>
      <c r="H3" s="52"/>
      <c r="I3" s="52"/>
      <c r="J3" s="52"/>
      <c r="K3" s="49"/>
      <c r="L3" s="5"/>
      <c r="M3" s="6"/>
    </row>
    <row r="4" spans="2:25" x14ac:dyDescent="0.25">
      <c r="B4" s="4"/>
      <c r="C4" s="53" t="s">
        <v>53</v>
      </c>
      <c r="D4" s="53"/>
      <c r="E4" s="53"/>
      <c r="F4" s="53"/>
      <c r="G4" s="53"/>
      <c r="H4" s="53"/>
      <c r="I4" s="53"/>
      <c r="J4" s="53"/>
      <c r="K4" s="50"/>
      <c r="L4" s="5"/>
      <c r="M4" s="6"/>
    </row>
    <row r="5" spans="2:25" ht="18.75" x14ac:dyDescent="0.3">
      <c r="B5" s="4"/>
      <c r="C5" s="52" t="s">
        <v>52</v>
      </c>
      <c r="D5" s="52"/>
      <c r="E5" s="52"/>
      <c r="F5" s="52"/>
      <c r="G5" s="52"/>
      <c r="H5" s="52"/>
      <c r="I5" s="52"/>
      <c r="J5" s="52"/>
      <c r="K5" s="49"/>
      <c r="L5" s="57">
        <f>3194176*125</f>
        <v>399272000</v>
      </c>
      <c r="M5" s="56" t="s">
        <v>1</v>
      </c>
    </row>
    <row r="6" spans="2:25" x14ac:dyDescent="0.25">
      <c r="B6" s="4"/>
      <c r="C6" s="54"/>
      <c r="D6" s="54"/>
      <c r="E6" s="54"/>
      <c r="F6" s="54"/>
      <c r="G6" s="54"/>
      <c r="H6" s="54"/>
      <c r="I6" s="54"/>
      <c r="J6" s="54"/>
      <c r="K6" s="7"/>
      <c r="L6" s="57">
        <f>+L5/2</f>
        <v>199636000</v>
      </c>
      <c r="M6" s="56" t="s">
        <v>2</v>
      </c>
    </row>
    <row r="7" spans="2:25" x14ac:dyDescent="0.25">
      <c r="B7" s="4"/>
      <c r="C7" s="55" t="s">
        <v>3</v>
      </c>
      <c r="D7" s="55"/>
      <c r="E7" s="55"/>
      <c r="F7" s="55"/>
      <c r="G7" s="55"/>
      <c r="H7" s="55"/>
      <c r="I7" s="55"/>
      <c r="J7" s="55"/>
      <c r="K7" s="47"/>
      <c r="L7" s="5"/>
      <c r="M7" s="6"/>
    </row>
    <row r="8" spans="2:25" ht="15.75" thickBot="1" x14ac:dyDescent="0.3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10"/>
    </row>
    <row r="9" spans="2:25" x14ac:dyDescent="0.25">
      <c r="B9" s="11" t="s">
        <v>4</v>
      </c>
      <c r="C9" s="12"/>
      <c r="D9" s="12"/>
      <c r="E9" s="13"/>
      <c r="F9" s="13"/>
      <c r="G9" s="12">
        <v>2024</v>
      </c>
      <c r="H9" s="12"/>
      <c r="I9" s="59" t="s">
        <v>5</v>
      </c>
      <c r="J9" s="59"/>
      <c r="K9" s="12"/>
      <c r="L9" s="62"/>
      <c r="M9" s="63"/>
    </row>
    <row r="10" spans="2:25" ht="15.75" thickBot="1" x14ac:dyDescent="0.3">
      <c r="B10" s="25"/>
      <c r="C10" s="14" t="s">
        <v>6</v>
      </c>
      <c r="D10" s="14"/>
      <c r="E10" s="15"/>
      <c r="F10" s="15"/>
      <c r="G10" s="58" t="s">
        <v>7</v>
      </c>
      <c r="H10" s="58"/>
      <c r="I10" s="16"/>
      <c r="J10" s="16" t="s">
        <v>51</v>
      </c>
      <c r="K10" s="14" t="s">
        <v>8</v>
      </c>
      <c r="L10" s="64"/>
      <c r="M10" s="65"/>
    </row>
    <row r="11" spans="2:25" ht="16.5" thickBot="1" x14ac:dyDescent="0.3">
      <c r="B11" s="17"/>
      <c r="C11" s="18"/>
      <c r="D11" s="18"/>
      <c r="E11" s="18"/>
      <c r="F11" s="19"/>
      <c r="G11" s="20" t="s">
        <v>9</v>
      </c>
      <c r="H11" s="20" t="s">
        <v>10</v>
      </c>
      <c r="I11" s="19"/>
      <c r="J11" s="18"/>
      <c r="K11" s="19"/>
      <c r="L11" s="61" t="s">
        <v>11</v>
      </c>
      <c r="M11" s="60">
        <f>+L6</f>
        <v>199636000</v>
      </c>
    </row>
    <row r="12" spans="2:25" x14ac:dyDescent="0.25">
      <c r="B12" s="21"/>
      <c r="C12" s="15"/>
      <c r="D12" s="15"/>
      <c r="E12" s="15"/>
      <c r="F12" s="22"/>
      <c r="G12" s="23"/>
      <c r="H12" s="23"/>
      <c r="I12" s="22"/>
      <c r="J12" s="15"/>
      <c r="K12" s="22"/>
      <c r="L12" s="22"/>
      <c r="M12" s="24"/>
      <c r="R12" t="s">
        <v>58</v>
      </c>
      <c r="S12" t="s">
        <v>59</v>
      </c>
      <c r="X12" s="71" t="s">
        <v>61</v>
      </c>
      <c r="Y12" s="71" t="s">
        <v>62</v>
      </c>
    </row>
    <row r="13" spans="2:25" x14ac:dyDescent="0.25">
      <c r="B13" s="25" t="s">
        <v>12</v>
      </c>
      <c r="C13" s="15"/>
      <c r="D13" s="15"/>
      <c r="E13" s="15"/>
      <c r="F13" s="22"/>
      <c r="G13" s="26">
        <v>58923</v>
      </c>
      <c r="H13" s="26">
        <v>58923</v>
      </c>
      <c r="I13" s="22"/>
      <c r="J13" s="27">
        <f>+H13/$G$75</f>
        <v>1.8176697377099146E-2</v>
      </c>
      <c r="K13" s="22"/>
      <c r="L13" s="22"/>
      <c r="M13" s="28">
        <f>+J13*$M$11</f>
        <v>3628723.1575745651</v>
      </c>
      <c r="R13" t="s">
        <v>55</v>
      </c>
      <c r="S13" s="66">
        <f>M13</f>
        <v>3628723.1575745651</v>
      </c>
      <c r="W13" s="68" t="s">
        <v>55</v>
      </c>
      <c r="X13" s="70">
        <v>5</v>
      </c>
      <c r="Y13" s="69">
        <v>66408780.733928546</v>
      </c>
    </row>
    <row r="14" spans="2:25" x14ac:dyDescent="0.25">
      <c r="B14" s="25"/>
      <c r="C14" s="15"/>
      <c r="D14" s="15"/>
      <c r="E14" s="15"/>
      <c r="F14" s="22"/>
      <c r="G14" s="26"/>
      <c r="H14" s="26"/>
      <c r="I14" s="22"/>
      <c r="J14" s="29"/>
      <c r="K14" s="22"/>
      <c r="L14" s="22"/>
      <c r="M14" s="30"/>
      <c r="S14" s="66">
        <f t="shared" ref="S14:S74" si="0">M14</f>
        <v>0</v>
      </c>
      <c r="W14" s="68" t="s">
        <v>56</v>
      </c>
      <c r="X14" s="70">
        <v>3</v>
      </c>
      <c r="Y14" s="69">
        <v>111649363.0817126</v>
      </c>
    </row>
    <row r="15" spans="2:25" x14ac:dyDescent="0.25">
      <c r="B15" s="25" t="s">
        <v>13</v>
      </c>
      <c r="C15" s="15"/>
      <c r="D15" s="15"/>
      <c r="E15" s="15"/>
      <c r="F15" s="22"/>
      <c r="G15" s="26">
        <v>26940</v>
      </c>
      <c r="H15" s="26"/>
      <c r="I15" s="22"/>
      <c r="J15" s="29"/>
      <c r="K15" s="22"/>
      <c r="L15" s="22"/>
      <c r="M15" s="30"/>
      <c r="S15" s="66">
        <f t="shared" si="0"/>
        <v>0</v>
      </c>
      <c r="W15" s="68" t="s">
        <v>57</v>
      </c>
      <c r="X15" s="70">
        <v>27</v>
      </c>
      <c r="Y15" s="69">
        <v>21577856.184358843</v>
      </c>
    </row>
    <row r="16" spans="2:25" x14ac:dyDescent="0.25">
      <c r="B16" s="21"/>
      <c r="C16" s="15" t="s">
        <v>14</v>
      </c>
      <c r="D16" s="15"/>
      <c r="E16" s="15"/>
      <c r="F16" s="22"/>
      <c r="G16" s="26"/>
      <c r="H16" s="26">
        <v>9551</v>
      </c>
      <c r="I16" s="22"/>
      <c r="J16" s="27">
        <f>+H16/$G$75</f>
        <v>2.9463136067184956E-3</v>
      </c>
      <c r="K16" s="22"/>
      <c r="L16" s="22"/>
      <c r="M16" s="28">
        <f>+J16*$M$11</f>
        <v>588190.26319085364</v>
      </c>
      <c r="R16" t="s">
        <v>57</v>
      </c>
      <c r="S16" s="66">
        <f t="shared" si="0"/>
        <v>588190.26319085364</v>
      </c>
      <c r="W16" s="68" t="s">
        <v>60</v>
      </c>
      <c r="X16" s="70">
        <v>35</v>
      </c>
      <c r="Y16" s="69">
        <v>199636000.00000012</v>
      </c>
    </row>
    <row r="17" spans="2:19" x14ac:dyDescent="0.25">
      <c r="B17" s="21"/>
      <c r="C17" s="15" t="s">
        <v>15</v>
      </c>
      <c r="D17" s="15"/>
      <c r="E17" s="15"/>
      <c r="F17" s="22"/>
      <c r="G17" s="26"/>
      <c r="H17" s="26">
        <f>+G15-H16</f>
        <v>17389</v>
      </c>
      <c r="I17" s="22"/>
      <c r="J17" s="27">
        <f>+H17/$G$75</f>
        <v>5.3641971842977622E-3</v>
      </c>
      <c r="K17" s="22"/>
      <c r="L17" s="22"/>
      <c r="M17" s="28">
        <f>+J17*$M$11</f>
        <v>1070886.8690844681</v>
      </c>
      <c r="R17" t="s">
        <v>57</v>
      </c>
      <c r="S17" s="66">
        <f t="shared" si="0"/>
        <v>1070886.8690844681</v>
      </c>
    </row>
    <row r="18" spans="2:19" x14ac:dyDescent="0.25">
      <c r="B18" s="21"/>
      <c r="C18" s="15"/>
      <c r="D18" s="15"/>
      <c r="E18" s="15"/>
      <c r="F18" s="22"/>
      <c r="G18" s="26"/>
      <c r="H18" s="26"/>
      <c r="I18" s="22"/>
      <c r="J18" s="29"/>
      <c r="K18" s="22"/>
      <c r="L18" s="22"/>
      <c r="M18" s="30"/>
      <c r="S18" s="66">
        <f t="shared" si="0"/>
        <v>0</v>
      </c>
    </row>
    <row r="19" spans="2:19" x14ac:dyDescent="0.25">
      <c r="B19" s="25" t="s">
        <v>16</v>
      </c>
      <c r="C19" s="15"/>
      <c r="D19" s="15"/>
      <c r="E19" s="15"/>
      <c r="F19" s="22"/>
      <c r="G19" s="26">
        <v>2361285</v>
      </c>
      <c r="H19" s="26"/>
      <c r="I19" s="22"/>
      <c r="J19" s="29"/>
      <c r="K19" s="22"/>
      <c r="L19" s="22"/>
      <c r="M19" s="30"/>
      <c r="S19" s="66">
        <f t="shared" si="0"/>
        <v>0</v>
      </c>
    </row>
    <row r="20" spans="2:19" x14ac:dyDescent="0.25">
      <c r="B20" s="21"/>
      <c r="C20" s="15" t="s">
        <v>17</v>
      </c>
      <c r="D20" s="15"/>
      <c r="E20" s="15"/>
      <c r="F20" s="22"/>
      <c r="G20" s="26"/>
      <c r="H20" s="26">
        <v>14958</v>
      </c>
      <c r="I20" s="22"/>
      <c r="J20" s="27">
        <f t="shared" ref="J20:J27" si="1">+H20/$G$75</f>
        <v>4.614276926949561E-3</v>
      </c>
      <c r="K20" s="22"/>
      <c r="L20" s="22"/>
      <c r="M20" s="28">
        <f t="shared" ref="M20:M27" si="2">+J20*$M$11</f>
        <v>921175.78858850256</v>
      </c>
      <c r="R20" t="s">
        <v>57</v>
      </c>
      <c r="S20" s="66">
        <f t="shared" si="0"/>
        <v>921175.78858850256</v>
      </c>
    </row>
    <row r="21" spans="2:19" x14ac:dyDescent="0.25">
      <c r="B21" s="21"/>
      <c r="C21" s="15" t="s">
        <v>18</v>
      </c>
      <c r="D21" s="15"/>
      <c r="E21" s="15"/>
      <c r="F21" s="22"/>
      <c r="G21" s="26"/>
      <c r="H21" s="26">
        <v>341980</v>
      </c>
      <c r="I21" s="22"/>
      <c r="J21" s="27">
        <f t="shared" si="1"/>
        <v>0.10549474685641202</v>
      </c>
      <c r="K21" s="22"/>
      <c r="L21" s="22"/>
      <c r="M21" s="28">
        <f t="shared" si="2"/>
        <v>21060549.283426672</v>
      </c>
      <c r="R21" t="s">
        <v>55</v>
      </c>
      <c r="S21" s="66">
        <f t="shared" si="0"/>
        <v>21060549.283426672</v>
      </c>
    </row>
    <row r="22" spans="2:19" x14ac:dyDescent="0.25">
      <c r="B22" s="21"/>
      <c r="C22" s="15" t="s">
        <v>19</v>
      </c>
      <c r="D22" s="15"/>
      <c r="E22" s="15"/>
      <c r="F22" s="22"/>
      <c r="G22" s="26"/>
      <c r="H22" s="26">
        <v>666780</v>
      </c>
      <c r="I22" s="22"/>
      <c r="J22" s="27">
        <f t="shared" si="1"/>
        <v>0.20568976931083222</v>
      </c>
      <c r="K22" s="22"/>
      <c r="L22" s="22"/>
      <c r="M22" s="28">
        <f t="shared" si="2"/>
        <v>41063082.786137298</v>
      </c>
      <c r="R22" t="s">
        <v>56</v>
      </c>
      <c r="S22" s="66">
        <f t="shared" si="0"/>
        <v>41063082.786137298</v>
      </c>
    </row>
    <row r="23" spans="2:19" x14ac:dyDescent="0.25">
      <c r="B23" s="21"/>
      <c r="C23" s="15" t="s">
        <v>20</v>
      </c>
      <c r="D23" s="15"/>
      <c r="E23" s="15"/>
      <c r="F23" s="22"/>
      <c r="G23" s="26"/>
      <c r="H23" s="26">
        <v>22711</v>
      </c>
      <c r="I23" s="22"/>
      <c r="J23" s="27">
        <f t="shared" si="1"/>
        <v>7.0059395165096598E-3</v>
      </c>
      <c r="K23" s="22"/>
      <c r="L23" s="22"/>
      <c r="M23" s="28">
        <f t="shared" si="2"/>
        <v>1398637.7413179225</v>
      </c>
      <c r="R23" t="s">
        <v>57</v>
      </c>
      <c r="S23" s="66">
        <f t="shared" si="0"/>
        <v>1398637.7413179225</v>
      </c>
    </row>
    <row r="24" spans="2:19" x14ac:dyDescent="0.25">
      <c r="B24" s="21"/>
      <c r="C24" s="15" t="s">
        <v>21</v>
      </c>
      <c r="D24" s="15"/>
      <c r="E24" s="15"/>
      <c r="F24" s="22"/>
      <c r="G24" s="26" t="s">
        <v>8</v>
      </c>
      <c r="H24" s="26">
        <v>282496</v>
      </c>
      <c r="I24" s="22"/>
      <c r="J24" s="27">
        <f t="shared" si="1"/>
        <v>8.7144990958386362E-2</v>
      </c>
      <c r="K24" s="22"/>
      <c r="L24" s="22"/>
      <c r="M24" s="28">
        <f t="shared" si="2"/>
        <v>17397277.41496842</v>
      </c>
      <c r="R24" t="s">
        <v>55</v>
      </c>
      <c r="S24" s="66">
        <f t="shared" si="0"/>
        <v>17397277.41496842</v>
      </c>
    </row>
    <row r="25" spans="2:19" x14ac:dyDescent="0.25">
      <c r="B25" s="21"/>
      <c r="C25" s="15" t="s">
        <v>22</v>
      </c>
      <c r="D25" s="15"/>
      <c r="E25" s="15"/>
      <c r="F25" s="22"/>
      <c r="G25" s="26" t="s">
        <v>8</v>
      </c>
      <c r="H25" s="26">
        <f>+G19-(SUM(H20:H24))</f>
        <v>1032360</v>
      </c>
      <c r="I25" s="22"/>
      <c r="J25" s="27">
        <f t="shared" si="1"/>
        <v>0.31846469637021318</v>
      </c>
      <c r="K25" s="22"/>
      <c r="L25" s="22"/>
      <c r="M25" s="28">
        <f t="shared" si="2"/>
        <v>63577018.12456388</v>
      </c>
      <c r="R25" t="s">
        <v>56</v>
      </c>
      <c r="S25" s="66">
        <f t="shared" si="0"/>
        <v>63577018.12456388</v>
      </c>
    </row>
    <row r="26" spans="2:19" x14ac:dyDescent="0.25">
      <c r="B26" s="21"/>
      <c r="C26" s="15"/>
      <c r="D26" s="15"/>
      <c r="E26" s="15"/>
      <c r="F26" s="22"/>
      <c r="G26" s="26"/>
      <c r="H26" s="26"/>
      <c r="I26" s="22"/>
      <c r="J26" s="29"/>
      <c r="K26" s="22"/>
      <c r="L26" s="22"/>
      <c r="M26" s="28"/>
      <c r="S26" s="66">
        <f t="shared" si="0"/>
        <v>0</v>
      </c>
    </row>
    <row r="27" spans="2:19" x14ac:dyDescent="0.25">
      <c r="B27" s="25" t="s">
        <v>23</v>
      </c>
      <c r="C27" s="15"/>
      <c r="D27" s="15"/>
      <c r="E27" s="15"/>
      <c r="F27" s="22"/>
      <c r="G27" s="26">
        <v>54343</v>
      </c>
      <c r="H27" s="26">
        <v>54343</v>
      </c>
      <c r="I27" s="22"/>
      <c r="J27" s="27">
        <f t="shared" si="1"/>
        <v>1.6763848846183982E-2</v>
      </c>
      <c r="K27" s="22"/>
      <c r="L27" s="22"/>
      <c r="M27" s="28">
        <f t="shared" si="2"/>
        <v>3346667.7282567853</v>
      </c>
      <c r="R27" t="s">
        <v>57</v>
      </c>
      <c r="S27" s="66">
        <f t="shared" si="0"/>
        <v>3346667.7282567853</v>
      </c>
    </row>
    <row r="28" spans="2:19" x14ac:dyDescent="0.25">
      <c r="B28" s="21"/>
      <c r="C28" s="15"/>
      <c r="D28" s="15"/>
      <c r="E28" s="15"/>
      <c r="F28" s="22"/>
      <c r="G28" s="26"/>
      <c r="H28" s="26"/>
      <c r="I28" s="22"/>
      <c r="J28" s="29"/>
      <c r="K28" s="22"/>
      <c r="L28" s="22"/>
      <c r="M28" s="28"/>
      <c r="S28" s="66">
        <f t="shared" si="0"/>
        <v>0</v>
      </c>
    </row>
    <row r="29" spans="2:19" x14ac:dyDescent="0.25">
      <c r="B29" s="25" t="s">
        <v>24</v>
      </c>
      <c r="C29" s="15"/>
      <c r="D29" s="15"/>
      <c r="E29" s="15"/>
      <c r="F29" s="22"/>
      <c r="G29" s="26">
        <v>57538</v>
      </c>
      <c r="H29" s="26"/>
      <c r="I29" s="22"/>
      <c r="J29" s="29"/>
      <c r="K29" s="22"/>
      <c r="L29" s="22"/>
      <c r="M29" s="28"/>
      <c r="S29" s="66">
        <f t="shared" si="0"/>
        <v>0</v>
      </c>
    </row>
    <row r="30" spans="2:19" x14ac:dyDescent="0.25">
      <c r="B30" s="21"/>
      <c r="C30" s="15" t="s">
        <v>25</v>
      </c>
      <c r="D30" s="15"/>
      <c r="E30" s="15"/>
      <c r="F30" s="22"/>
      <c r="G30" s="26"/>
      <c r="H30" s="26">
        <v>2578</v>
      </c>
      <c r="I30" s="22"/>
      <c r="J30" s="27">
        <f t="shared" ref="J30:J38" si="3">+H30/$G$75</f>
        <v>7.9526714251076144E-4</v>
      </c>
      <c r="K30" s="22"/>
      <c r="L30" s="22"/>
      <c r="M30" s="28">
        <f t="shared" ref="M30:M38" si="4">+J30*$M$11</f>
        <v>158763.95126227837</v>
      </c>
      <c r="R30" t="s">
        <v>57</v>
      </c>
      <c r="S30" s="66">
        <f t="shared" si="0"/>
        <v>158763.95126227837</v>
      </c>
    </row>
    <row r="31" spans="2:19" x14ac:dyDescent="0.25">
      <c r="B31" s="21"/>
      <c r="C31" s="15" t="s">
        <v>26</v>
      </c>
      <c r="D31" s="15"/>
      <c r="E31" s="15"/>
      <c r="F31" s="22"/>
      <c r="G31" s="26"/>
      <c r="H31" s="26">
        <v>21707</v>
      </c>
      <c r="I31" s="22"/>
      <c r="J31" s="27">
        <f t="shared" si="3"/>
        <v>6.696223375671489E-3</v>
      </c>
      <c r="K31" s="22"/>
      <c r="L31" s="22"/>
      <c r="M31" s="28">
        <f t="shared" si="4"/>
        <v>1336807.2498255533</v>
      </c>
      <c r="R31" t="s">
        <v>57</v>
      </c>
      <c r="S31" s="66">
        <f t="shared" si="0"/>
        <v>1336807.2498255533</v>
      </c>
    </row>
    <row r="32" spans="2:19" x14ac:dyDescent="0.25">
      <c r="B32" s="21"/>
      <c r="C32" s="15" t="s">
        <v>27</v>
      </c>
      <c r="D32" s="15"/>
      <c r="E32" s="15"/>
      <c r="F32" s="22"/>
      <c r="G32" s="26"/>
      <c r="H32" s="26">
        <v>1290</v>
      </c>
      <c r="I32" s="22"/>
      <c r="J32" s="27">
        <f t="shared" si="3"/>
        <v>3.9794205346737092E-4</v>
      </c>
      <c r="K32" s="22"/>
      <c r="L32" s="22"/>
      <c r="M32" s="28">
        <f t="shared" si="4"/>
        <v>79443.559786012062</v>
      </c>
      <c r="R32" t="s">
        <v>57</v>
      </c>
      <c r="S32" s="66">
        <f t="shared" si="0"/>
        <v>79443.559786012062</v>
      </c>
    </row>
    <row r="33" spans="2:19" x14ac:dyDescent="0.25">
      <c r="B33" s="21"/>
      <c r="C33" s="15" t="s">
        <v>28</v>
      </c>
      <c r="D33" s="15"/>
      <c r="E33" s="15"/>
      <c r="F33" s="22"/>
      <c r="G33" s="26"/>
      <c r="H33" s="26">
        <v>4540</v>
      </c>
      <c r="I33" s="22"/>
      <c r="J33" s="27">
        <f t="shared" si="3"/>
        <v>1.4005092424355535E-3</v>
      </c>
      <c r="K33" s="22"/>
      <c r="L33" s="22"/>
      <c r="M33" s="28">
        <f t="shared" si="4"/>
        <v>279592.06312286417</v>
      </c>
      <c r="R33" t="s">
        <v>57</v>
      </c>
      <c r="S33" s="66">
        <f t="shared" si="0"/>
        <v>279592.06312286417</v>
      </c>
    </row>
    <row r="34" spans="2:19" x14ac:dyDescent="0.25">
      <c r="B34" s="21"/>
      <c r="C34" s="15" t="s">
        <v>15</v>
      </c>
      <c r="D34" s="15"/>
      <c r="E34" s="15"/>
      <c r="F34" s="22"/>
      <c r="G34" s="26"/>
      <c r="H34" s="26">
        <f>+(G29-(SUM(H30:H33)))</f>
        <v>27423</v>
      </c>
      <c r="I34" s="22"/>
      <c r="J34" s="27">
        <f t="shared" si="3"/>
        <v>8.4595076994075282E-3</v>
      </c>
      <c r="K34" s="22"/>
      <c r="L34" s="22"/>
      <c r="M34" s="28">
        <f t="shared" si="4"/>
        <v>1688822.2790789213</v>
      </c>
      <c r="R34" t="s">
        <v>57</v>
      </c>
      <c r="S34" s="66">
        <f t="shared" si="0"/>
        <v>1688822.2790789213</v>
      </c>
    </row>
    <row r="35" spans="2:19" x14ac:dyDescent="0.25">
      <c r="B35" s="21"/>
      <c r="C35" s="15"/>
      <c r="D35" s="15"/>
      <c r="E35" s="15"/>
      <c r="F35" s="22"/>
      <c r="G35" s="26"/>
      <c r="H35" s="26"/>
      <c r="I35" s="22"/>
      <c r="J35" s="29"/>
      <c r="K35" s="22"/>
      <c r="L35" s="22"/>
      <c r="M35" s="28"/>
      <c r="S35" s="66">
        <f t="shared" si="0"/>
        <v>0</v>
      </c>
    </row>
    <row r="36" spans="2:19" x14ac:dyDescent="0.25">
      <c r="B36" s="25" t="s">
        <v>29</v>
      </c>
      <c r="C36" s="15"/>
      <c r="D36" s="15"/>
      <c r="E36" s="15"/>
      <c r="F36" s="22"/>
      <c r="G36" s="26">
        <v>1067</v>
      </c>
      <c r="H36" s="26">
        <v>1067</v>
      </c>
      <c r="I36" s="22"/>
      <c r="J36" s="27">
        <f t="shared" si="3"/>
        <v>3.2915052019355409E-4</v>
      </c>
      <c r="K36" s="22"/>
      <c r="L36" s="22"/>
      <c r="M36" s="28">
        <f t="shared" si="4"/>
        <v>65710.293249360358</v>
      </c>
      <c r="R36" t="s">
        <v>57</v>
      </c>
      <c r="S36" s="66">
        <f t="shared" si="0"/>
        <v>65710.293249360358</v>
      </c>
    </row>
    <row r="37" spans="2:19" x14ac:dyDescent="0.25">
      <c r="B37" s="25"/>
      <c r="C37" s="15"/>
      <c r="D37" s="15"/>
      <c r="E37" s="15"/>
      <c r="F37" s="22"/>
      <c r="G37" s="26"/>
      <c r="H37" s="26"/>
      <c r="I37" s="22"/>
      <c r="J37" s="29"/>
      <c r="K37" s="22"/>
      <c r="L37" s="22"/>
      <c r="M37" s="28"/>
      <c r="S37" s="66">
        <f t="shared" si="0"/>
        <v>0</v>
      </c>
    </row>
    <row r="38" spans="2:19" x14ac:dyDescent="0.25">
      <c r="B38" s="25" t="s">
        <v>30</v>
      </c>
      <c r="C38" s="15"/>
      <c r="D38" s="15"/>
      <c r="E38" s="15"/>
      <c r="F38" s="22"/>
      <c r="G38" s="26">
        <v>1776</v>
      </c>
      <c r="H38" s="26">
        <v>1776</v>
      </c>
      <c r="I38" s="22"/>
      <c r="J38" s="27">
        <f t="shared" si="3"/>
        <v>5.4786440849461293E-4</v>
      </c>
      <c r="K38" s="22"/>
      <c r="L38" s="22"/>
      <c r="M38" s="28">
        <f t="shared" si="4"/>
        <v>109373.45905423055</v>
      </c>
      <c r="R38" t="s">
        <v>57</v>
      </c>
      <c r="S38" s="66">
        <f t="shared" si="0"/>
        <v>109373.45905423055</v>
      </c>
    </row>
    <row r="39" spans="2:19" x14ac:dyDescent="0.25">
      <c r="B39" s="21"/>
      <c r="C39" s="15"/>
      <c r="D39" s="15"/>
      <c r="E39" s="15"/>
      <c r="F39" s="22"/>
      <c r="G39" s="26"/>
      <c r="H39" s="26"/>
      <c r="I39" s="22"/>
      <c r="J39" s="29"/>
      <c r="K39" s="22"/>
      <c r="L39" s="22"/>
      <c r="M39" s="28"/>
      <c r="S39" s="66">
        <f t="shared" si="0"/>
        <v>0</v>
      </c>
    </row>
    <row r="40" spans="2:19" x14ac:dyDescent="0.25">
      <c r="B40" s="25" t="s">
        <v>31</v>
      </c>
      <c r="C40" s="15"/>
      <c r="D40" s="15"/>
      <c r="E40" s="15"/>
      <c r="F40" s="22"/>
      <c r="G40" s="26">
        <v>17696</v>
      </c>
      <c r="H40" s="26"/>
      <c r="I40" s="22"/>
      <c r="J40" s="29"/>
      <c r="K40" s="22"/>
      <c r="L40" s="22"/>
      <c r="M40" s="30"/>
      <c r="S40" s="66">
        <f t="shared" si="0"/>
        <v>0</v>
      </c>
    </row>
    <row r="41" spans="2:19" x14ac:dyDescent="0.25">
      <c r="B41" s="21"/>
      <c r="C41" s="15" t="s">
        <v>32</v>
      </c>
      <c r="D41" s="15"/>
      <c r="E41" s="15"/>
      <c r="F41" s="22"/>
      <c r="G41" s="26"/>
      <c r="H41" s="26">
        <v>8518</v>
      </c>
      <c r="I41" s="22"/>
      <c r="J41" s="27">
        <f>+H41/$G$75</f>
        <v>2.627651481732609E-3</v>
      </c>
      <c r="K41" s="22"/>
      <c r="L41" s="22"/>
      <c r="M41" s="28">
        <f>+J41*$M$11</f>
        <v>524573.83120717108</v>
      </c>
      <c r="R41" t="s">
        <v>57</v>
      </c>
      <c r="S41" s="66">
        <f t="shared" si="0"/>
        <v>524573.83120717108</v>
      </c>
    </row>
    <row r="42" spans="2:19" x14ac:dyDescent="0.25">
      <c r="B42" s="21"/>
      <c r="C42" s="15" t="s">
        <v>15</v>
      </c>
      <c r="D42" s="15"/>
      <c r="E42" s="15"/>
      <c r="F42" s="22"/>
      <c r="G42" s="26"/>
      <c r="H42" s="26">
        <f>U27+G40-H41</f>
        <v>9178</v>
      </c>
      <c r="I42" s="22"/>
      <c r="J42" s="27">
        <f>+H42/$G$75</f>
        <v>2.8312497416461474E-3</v>
      </c>
      <c r="K42" s="22"/>
      <c r="L42" s="22"/>
      <c r="M42" s="28">
        <f>+J42*$M$11</f>
        <v>565219.3734232703</v>
      </c>
      <c r="R42" t="s">
        <v>57</v>
      </c>
      <c r="S42" s="66">
        <f t="shared" si="0"/>
        <v>565219.3734232703</v>
      </c>
    </row>
    <row r="43" spans="2:19" x14ac:dyDescent="0.25">
      <c r="B43" s="21"/>
      <c r="C43" s="15"/>
      <c r="D43" s="15"/>
      <c r="E43" s="15"/>
      <c r="F43" s="22"/>
      <c r="G43" s="26"/>
      <c r="H43" s="26"/>
      <c r="I43" s="22"/>
      <c r="J43" s="29"/>
      <c r="K43" s="22"/>
      <c r="L43" s="22"/>
      <c r="M43" s="30"/>
      <c r="S43" s="66">
        <f t="shared" si="0"/>
        <v>0</v>
      </c>
    </row>
    <row r="44" spans="2:19" x14ac:dyDescent="0.25">
      <c r="B44" s="25" t="s">
        <v>33</v>
      </c>
      <c r="C44" s="15"/>
      <c r="D44" s="15"/>
      <c r="E44" s="15"/>
      <c r="F44" s="22"/>
      <c r="G44" s="26">
        <v>6121</v>
      </c>
      <c r="H44" s="26">
        <v>6121</v>
      </c>
      <c r="I44" s="22"/>
      <c r="J44" s="27">
        <f>+H44/$G$75</f>
        <v>1.8882196195920754E-3</v>
      </c>
      <c r="K44" s="22"/>
      <c r="L44" s="22"/>
      <c r="M44" s="28">
        <f>+J44*$M$11</f>
        <v>376956.61197688355</v>
      </c>
      <c r="R44" t="s">
        <v>57</v>
      </c>
      <c r="S44" s="66">
        <f t="shared" si="0"/>
        <v>376956.61197688355</v>
      </c>
    </row>
    <row r="45" spans="2:19" x14ac:dyDescent="0.25">
      <c r="B45" s="21"/>
      <c r="C45" s="15"/>
      <c r="D45" s="15"/>
      <c r="E45" s="15"/>
      <c r="F45" s="22"/>
      <c r="G45" s="26"/>
      <c r="H45" s="26"/>
      <c r="I45" s="22"/>
      <c r="J45" s="29"/>
      <c r="K45" s="22"/>
      <c r="L45" s="22"/>
      <c r="M45" s="30"/>
      <c r="S45" s="66">
        <f t="shared" si="0"/>
        <v>0</v>
      </c>
    </row>
    <row r="46" spans="2:19" x14ac:dyDescent="0.25">
      <c r="B46" s="25" t="s">
        <v>34</v>
      </c>
      <c r="C46" s="15"/>
      <c r="D46" s="15"/>
      <c r="E46" s="15"/>
      <c r="F46" s="22"/>
      <c r="G46" s="26">
        <v>4808</v>
      </c>
      <c r="H46" s="26"/>
      <c r="I46" s="22"/>
      <c r="J46" s="29"/>
      <c r="K46" s="22"/>
      <c r="L46" s="22"/>
      <c r="M46" s="30"/>
      <c r="S46" s="66">
        <f t="shared" si="0"/>
        <v>0</v>
      </c>
    </row>
    <row r="47" spans="2:19" x14ac:dyDescent="0.25">
      <c r="B47" s="21"/>
      <c r="C47" s="15" t="s">
        <v>35</v>
      </c>
      <c r="D47" s="15"/>
      <c r="E47" s="15"/>
      <c r="F47" s="22"/>
      <c r="G47" s="26"/>
      <c r="H47" s="26">
        <v>1114</v>
      </c>
      <c r="I47" s="22"/>
      <c r="J47" s="27">
        <f>+H47/$G$75</f>
        <v>3.4364918415709394E-4</v>
      </c>
      <c r="K47" s="22"/>
      <c r="L47" s="22"/>
      <c r="M47" s="28">
        <f>+J47*$M$11</f>
        <v>68604.748528385608</v>
      </c>
      <c r="R47" t="s">
        <v>57</v>
      </c>
      <c r="S47" s="66">
        <f t="shared" si="0"/>
        <v>68604.748528385608</v>
      </c>
    </row>
    <row r="48" spans="2:19" x14ac:dyDescent="0.25">
      <c r="B48" s="21"/>
      <c r="C48" s="15" t="s">
        <v>15</v>
      </c>
      <c r="D48" s="15"/>
      <c r="E48" s="15"/>
      <c r="F48" s="22"/>
      <c r="G48" s="26"/>
      <c r="H48" s="26">
        <f>G46-H47</f>
        <v>3694</v>
      </c>
      <c r="I48" s="22"/>
      <c r="J48" s="27">
        <f>+H48/$G$75</f>
        <v>1.1395332910918358E-3</v>
      </c>
      <c r="K48" s="22"/>
      <c r="L48" s="22"/>
      <c r="M48" s="28">
        <f>+J48*$M$11</f>
        <v>227491.86810040975</v>
      </c>
      <c r="R48" t="s">
        <v>57</v>
      </c>
      <c r="S48" s="66">
        <f t="shared" si="0"/>
        <v>227491.86810040975</v>
      </c>
    </row>
    <row r="49" spans="2:19" x14ac:dyDescent="0.25">
      <c r="B49" s="21"/>
      <c r="C49" s="15"/>
      <c r="D49" s="15"/>
      <c r="E49" s="15"/>
      <c r="F49" s="22"/>
      <c r="G49" s="26"/>
      <c r="H49" s="26"/>
      <c r="I49" s="22"/>
      <c r="J49" s="29"/>
      <c r="K49" s="22"/>
      <c r="L49" s="22"/>
      <c r="M49" s="30"/>
      <c r="S49" s="66">
        <f t="shared" si="0"/>
        <v>0</v>
      </c>
    </row>
    <row r="50" spans="2:19" x14ac:dyDescent="0.25">
      <c r="B50" s="25" t="s">
        <v>36</v>
      </c>
      <c r="C50" s="15"/>
      <c r="D50" s="15"/>
      <c r="E50" s="15"/>
      <c r="F50" s="22"/>
      <c r="G50" s="26">
        <v>63179</v>
      </c>
      <c r="H50" s="26"/>
      <c r="I50" s="22"/>
      <c r="J50" s="29"/>
      <c r="K50" s="22"/>
      <c r="L50" s="22"/>
      <c r="M50" s="30"/>
      <c r="S50" s="66">
        <f t="shared" si="0"/>
        <v>0</v>
      </c>
    </row>
    <row r="51" spans="2:19" x14ac:dyDescent="0.25">
      <c r="B51" s="21"/>
      <c r="C51" s="15" t="s">
        <v>37</v>
      </c>
      <c r="D51" s="15"/>
      <c r="E51" s="15"/>
      <c r="F51" s="22"/>
      <c r="G51" s="26"/>
      <c r="H51" s="26">
        <v>24394</v>
      </c>
      <c r="I51" s="22"/>
      <c r="J51" s="27">
        <f t="shared" ref="J51:J57" si="5">+H51/$G$75</f>
        <v>7.5251150792891826E-3</v>
      </c>
      <c r="K51" s="22"/>
      <c r="L51" s="22"/>
      <c r="M51" s="28">
        <f t="shared" ref="M51:M57" si="6">+J51*$M$11</f>
        <v>1502283.8739689752</v>
      </c>
      <c r="R51" t="s">
        <v>57</v>
      </c>
      <c r="S51" s="66">
        <f t="shared" si="0"/>
        <v>1502283.8739689752</v>
      </c>
    </row>
    <row r="52" spans="2:19" x14ac:dyDescent="0.25">
      <c r="B52" s="21"/>
      <c r="C52" s="15" t="s">
        <v>38</v>
      </c>
      <c r="D52" s="15"/>
      <c r="E52" s="15"/>
      <c r="F52" s="22"/>
      <c r="G52" s="26"/>
      <c r="H52" s="26">
        <v>3541</v>
      </c>
      <c r="I52" s="22"/>
      <c r="J52" s="27">
        <f t="shared" si="5"/>
        <v>1.0923355126573337E-3</v>
      </c>
      <c r="K52" s="22"/>
      <c r="L52" s="22"/>
      <c r="M52" s="28">
        <f t="shared" si="6"/>
        <v>218069.49240485948</v>
      </c>
      <c r="R52" t="s">
        <v>57</v>
      </c>
      <c r="S52" s="66">
        <f t="shared" si="0"/>
        <v>218069.49240485948</v>
      </c>
    </row>
    <row r="53" spans="2:19" x14ac:dyDescent="0.25">
      <c r="B53" s="21"/>
      <c r="C53" s="15" t="s">
        <v>15</v>
      </c>
      <c r="D53" s="15"/>
      <c r="E53" s="15"/>
      <c r="F53" s="22"/>
      <c r="G53" s="26"/>
      <c r="H53" s="26">
        <f>+G50-(SUM(H51:H52))</f>
        <v>35244</v>
      </c>
      <c r="I53" s="22"/>
      <c r="J53" s="27">
        <f t="shared" si="5"/>
        <v>1.0872147079382961E-2</v>
      </c>
      <c r="K53" s="22"/>
      <c r="L53" s="22"/>
      <c r="M53" s="28">
        <f t="shared" si="6"/>
        <v>2170471.9543396966</v>
      </c>
      <c r="R53" t="s">
        <v>57</v>
      </c>
      <c r="S53" s="66">
        <f t="shared" si="0"/>
        <v>2170471.9543396966</v>
      </c>
    </row>
    <row r="54" spans="2:19" x14ac:dyDescent="0.25">
      <c r="B54" s="21"/>
      <c r="C54" s="15"/>
      <c r="D54" s="15"/>
      <c r="E54" s="15"/>
      <c r="F54" s="22"/>
      <c r="G54" s="26"/>
      <c r="H54" s="26"/>
      <c r="I54" s="22"/>
      <c r="J54" s="29"/>
      <c r="K54" s="22"/>
      <c r="L54" s="22"/>
      <c r="M54" s="30"/>
      <c r="S54" s="66">
        <f t="shared" si="0"/>
        <v>0</v>
      </c>
    </row>
    <row r="55" spans="2:19" x14ac:dyDescent="0.25">
      <c r="B55" s="25" t="s">
        <v>39</v>
      </c>
      <c r="C55" s="15"/>
      <c r="D55" s="15"/>
      <c r="E55" s="15"/>
      <c r="F55" s="22"/>
      <c r="G55" s="26">
        <v>4842</v>
      </c>
      <c r="H55" s="26">
        <v>4842</v>
      </c>
      <c r="I55" s="22"/>
      <c r="J55" s="27">
        <f t="shared" si="5"/>
        <v>1.4936708704565969E-3</v>
      </c>
      <c r="K55" s="22"/>
      <c r="L55" s="22"/>
      <c r="M55" s="28">
        <f t="shared" si="6"/>
        <v>298190.47789447318</v>
      </c>
      <c r="R55" t="s">
        <v>57</v>
      </c>
      <c r="S55" s="66">
        <f t="shared" si="0"/>
        <v>298190.47789447318</v>
      </c>
    </row>
    <row r="56" spans="2:19" x14ac:dyDescent="0.25">
      <c r="B56" s="25"/>
      <c r="C56" s="15"/>
      <c r="D56" s="15"/>
      <c r="E56" s="15"/>
      <c r="F56" s="22"/>
      <c r="G56" s="26"/>
      <c r="H56" s="26"/>
      <c r="I56" s="22"/>
      <c r="J56" s="29"/>
      <c r="K56" s="22"/>
      <c r="L56" s="22"/>
      <c r="M56" s="30"/>
      <c r="S56" s="66">
        <f t="shared" si="0"/>
        <v>0</v>
      </c>
    </row>
    <row r="57" spans="2:19" x14ac:dyDescent="0.25">
      <c r="B57" s="25" t="s">
        <v>40</v>
      </c>
      <c r="C57" s="15"/>
      <c r="D57" s="15"/>
      <c r="E57" s="15"/>
      <c r="F57" s="22"/>
      <c r="G57" s="26">
        <v>52478</v>
      </c>
      <c r="H57" s="26">
        <v>52478</v>
      </c>
      <c r="I57" s="22"/>
      <c r="J57" s="27">
        <f t="shared" si="5"/>
        <v>1.618852952082224E-2</v>
      </c>
      <c r="K57" s="22"/>
      <c r="L57" s="22"/>
      <c r="M57" s="28">
        <f t="shared" si="6"/>
        <v>3231813.2794188685</v>
      </c>
      <c r="R57" t="s">
        <v>57</v>
      </c>
      <c r="S57" s="66">
        <f t="shared" si="0"/>
        <v>3231813.2794188685</v>
      </c>
    </row>
    <row r="58" spans="2:19" x14ac:dyDescent="0.25">
      <c r="B58" s="25"/>
      <c r="C58" s="15"/>
      <c r="D58" s="15"/>
      <c r="E58" s="15"/>
      <c r="F58" s="22"/>
      <c r="G58" s="26"/>
      <c r="H58" s="26"/>
      <c r="I58" s="22"/>
      <c r="J58" s="29"/>
      <c r="K58" s="22"/>
      <c r="L58" s="22"/>
      <c r="M58" s="30"/>
      <c r="S58" s="66">
        <f t="shared" si="0"/>
        <v>0</v>
      </c>
    </row>
    <row r="59" spans="2:19" x14ac:dyDescent="0.25">
      <c r="B59" s="25" t="s">
        <v>41</v>
      </c>
      <c r="C59" s="15"/>
      <c r="D59" s="15"/>
      <c r="E59" s="15"/>
      <c r="F59" s="22"/>
      <c r="G59" s="26">
        <v>7464</v>
      </c>
      <c r="H59" s="26"/>
      <c r="I59" s="22"/>
      <c r="J59" s="27"/>
      <c r="K59" s="22"/>
      <c r="L59" s="22"/>
      <c r="M59" s="30"/>
      <c r="S59" s="66">
        <f t="shared" si="0"/>
        <v>0</v>
      </c>
    </row>
    <row r="60" spans="2:19" x14ac:dyDescent="0.25">
      <c r="B60" s="21"/>
      <c r="C60" s="15" t="s">
        <v>42</v>
      </c>
      <c r="D60" s="15"/>
      <c r="E60" s="15"/>
      <c r="F60" s="22"/>
      <c r="G60" s="26"/>
      <c r="H60" s="26">
        <v>2079</v>
      </c>
      <c r="I60" s="22"/>
      <c r="J60" s="27">
        <f>+H60/$G$75</f>
        <v>6.4133451872764658E-4</v>
      </c>
      <c r="K60" s="22"/>
      <c r="L60" s="22"/>
      <c r="M60" s="28">
        <f>+J60*$M$11</f>
        <v>128033.45798071245</v>
      </c>
      <c r="R60" t="s">
        <v>57</v>
      </c>
      <c r="S60" s="66">
        <f t="shared" si="0"/>
        <v>128033.45798071245</v>
      </c>
    </row>
    <row r="61" spans="2:19" x14ac:dyDescent="0.25">
      <c r="B61" s="21"/>
      <c r="C61" s="15" t="s">
        <v>15</v>
      </c>
      <c r="D61" s="15"/>
      <c r="E61" s="15"/>
      <c r="F61" s="22"/>
      <c r="G61" s="26"/>
      <c r="H61" s="26">
        <f>+G59-H60</f>
        <v>5385</v>
      </c>
      <c r="I61" s="22"/>
      <c r="J61" s="27">
        <f>+H61/$G$75</f>
        <v>1.6611767115672809E-3</v>
      </c>
      <c r="K61" s="22"/>
      <c r="L61" s="22"/>
      <c r="M61" s="28">
        <f>+J61*$M$11</f>
        <v>331630.67399044568</v>
      </c>
      <c r="R61" t="s">
        <v>57</v>
      </c>
      <c r="S61" s="66">
        <f t="shared" si="0"/>
        <v>331630.67399044568</v>
      </c>
    </row>
    <row r="62" spans="2:19" x14ac:dyDescent="0.25">
      <c r="B62" s="21"/>
      <c r="C62" s="15"/>
      <c r="D62" s="15"/>
      <c r="E62" s="15"/>
      <c r="F62" s="22"/>
      <c r="G62" s="26"/>
      <c r="H62" s="26"/>
      <c r="I62" s="22"/>
      <c r="J62" s="29"/>
      <c r="K62" s="22"/>
      <c r="L62" s="22"/>
      <c r="M62" s="30"/>
      <c r="S62" s="66">
        <f t="shared" si="0"/>
        <v>0</v>
      </c>
    </row>
    <row r="63" spans="2:19" x14ac:dyDescent="0.25">
      <c r="B63" s="25" t="s">
        <v>43</v>
      </c>
      <c r="C63" s="15"/>
      <c r="D63" s="15"/>
      <c r="E63" s="15"/>
      <c r="F63" s="22"/>
      <c r="G63" s="26">
        <v>4454</v>
      </c>
      <c r="H63" s="26">
        <v>4454</v>
      </c>
      <c r="I63" s="22"/>
      <c r="J63" s="27">
        <f>+H63/$G$75</f>
        <v>1.3739797722043955E-3</v>
      </c>
      <c r="K63" s="22"/>
      <c r="L63" s="22"/>
      <c r="M63" s="28">
        <f>+J63*$M$11</f>
        <v>274295.8258037967</v>
      </c>
      <c r="R63" t="s">
        <v>57</v>
      </c>
      <c r="S63" s="66">
        <f t="shared" si="0"/>
        <v>274295.8258037967</v>
      </c>
    </row>
    <row r="64" spans="2:19" x14ac:dyDescent="0.25">
      <c r="B64" s="25"/>
      <c r="C64" s="15"/>
      <c r="D64" s="15"/>
      <c r="E64" s="15"/>
      <c r="F64" s="22"/>
      <c r="G64" s="26"/>
      <c r="H64" s="26"/>
      <c r="I64" s="22"/>
      <c r="J64" s="29"/>
      <c r="K64" s="22"/>
      <c r="L64" s="22"/>
      <c r="M64" s="30"/>
      <c r="S64" s="66">
        <f t="shared" si="0"/>
        <v>0</v>
      </c>
    </row>
    <row r="65" spans="2:19" x14ac:dyDescent="0.25">
      <c r="B65" s="25" t="s">
        <v>44</v>
      </c>
      <c r="C65" s="15"/>
      <c r="D65" s="15"/>
      <c r="E65" s="15"/>
      <c r="F65" s="22"/>
      <c r="G65" s="26">
        <v>508759</v>
      </c>
      <c r="H65" s="26"/>
      <c r="I65" s="22"/>
      <c r="J65" s="29"/>
      <c r="K65" s="22"/>
      <c r="L65" s="22"/>
      <c r="M65" s="30"/>
      <c r="S65" s="66">
        <f t="shared" si="0"/>
        <v>0</v>
      </c>
    </row>
    <row r="66" spans="2:19" x14ac:dyDescent="0.25">
      <c r="B66" s="21"/>
      <c r="C66" s="15" t="s">
        <v>45</v>
      </c>
      <c r="D66" s="15"/>
      <c r="E66" s="15"/>
      <c r="F66" s="22"/>
      <c r="G66" s="26"/>
      <c r="H66" s="26">
        <v>277517</v>
      </c>
      <c r="I66" s="22"/>
      <c r="J66" s="27">
        <f>+H66/$G$75</f>
        <v>8.5609058024887108E-2</v>
      </c>
      <c r="K66" s="22"/>
      <c r="L66" s="22"/>
      <c r="M66" s="28">
        <f>+J66*$M$11</f>
        <v>17090649.907856364</v>
      </c>
      <c r="R66" t="s">
        <v>55</v>
      </c>
      <c r="S66" s="66">
        <f t="shared" si="0"/>
        <v>17090649.907856364</v>
      </c>
    </row>
    <row r="67" spans="2:19" x14ac:dyDescent="0.25">
      <c r="B67" s="21"/>
      <c r="C67" s="15" t="s">
        <v>46</v>
      </c>
      <c r="D67" s="15"/>
      <c r="E67" s="15"/>
      <c r="F67" s="22"/>
      <c r="G67" s="26"/>
      <c r="H67" s="26">
        <v>113816</v>
      </c>
      <c r="I67" s="22"/>
      <c r="J67" s="27">
        <f>+H67/$G$75</f>
        <v>3.5110211439877741E-2</v>
      </c>
      <c r="K67" s="22"/>
      <c r="L67" s="22"/>
      <c r="M67" s="28">
        <f>+J67*$M$11</f>
        <v>7009262.171011433</v>
      </c>
      <c r="R67" t="s">
        <v>56</v>
      </c>
      <c r="S67" s="66">
        <f t="shared" si="0"/>
        <v>7009262.171011433</v>
      </c>
    </row>
    <row r="68" spans="2:19" x14ac:dyDescent="0.25">
      <c r="B68" s="21"/>
      <c r="C68" s="15" t="s">
        <v>15</v>
      </c>
      <c r="D68" s="15"/>
      <c r="E68" s="15"/>
      <c r="F68" s="22"/>
      <c r="G68" s="26"/>
      <c r="H68" s="26">
        <f>+(G65-(H66+H67))</f>
        <v>117426</v>
      </c>
      <c r="I68" s="22"/>
      <c r="J68" s="27">
        <f>+H68/$G$75</f>
        <v>3.62238322251624E-2</v>
      </c>
      <c r="K68" s="22"/>
      <c r="L68" s="22"/>
      <c r="M68" s="28">
        <f>+J68*$M$11</f>
        <v>7231580.9701025207</v>
      </c>
      <c r="R68" t="s">
        <v>55</v>
      </c>
      <c r="S68" s="66">
        <f t="shared" si="0"/>
        <v>7231580.9701025207</v>
      </c>
    </row>
    <row r="69" spans="2:19" x14ac:dyDescent="0.25">
      <c r="B69" s="21"/>
      <c r="C69" s="15"/>
      <c r="D69" s="15"/>
      <c r="E69" s="15"/>
      <c r="F69" s="22"/>
      <c r="G69" s="26"/>
      <c r="H69" s="26"/>
      <c r="I69" s="22"/>
      <c r="J69" s="29"/>
      <c r="K69" s="22"/>
      <c r="L69" s="22"/>
      <c r="M69" s="30"/>
      <c r="S69" s="66">
        <f t="shared" si="0"/>
        <v>0</v>
      </c>
    </row>
    <row r="70" spans="2:19" x14ac:dyDescent="0.25">
      <c r="B70" s="25" t="s">
        <v>47</v>
      </c>
      <c r="C70" s="15"/>
      <c r="D70" s="15"/>
      <c r="E70" s="15"/>
      <c r="F70" s="22"/>
      <c r="G70" s="26">
        <v>10005</v>
      </c>
      <c r="H70" s="26"/>
      <c r="I70" s="22"/>
      <c r="J70" s="29"/>
      <c r="K70" s="22"/>
      <c r="L70" s="22"/>
      <c r="M70" s="30"/>
      <c r="S70" s="66">
        <f t="shared" si="0"/>
        <v>0</v>
      </c>
    </row>
    <row r="71" spans="2:19" x14ac:dyDescent="0.25">
      <c r="B71" s="21"/>
      <c r="C71" s="15" t="s">
        <v>48</v>
      </c>
      <c r="D71" s="15"/>
      <c r="E71" s="15"/>
      <c r="F71" s="22"/>
      <c r="G71" s="26"/>
      <c r="H71" s="26">
        <v>3954</v>
      </c>
      <c r="I71" s="22"/>
      <c r="J71" s="27">
        <f>+H71/$G$75</f>
        <v>1.2197386662092904E-3</v>
      </c>
      <c r="K71" s="22"/>
      <c r="L71" s="22"/>
      <c r="M71" s="28">
        <f>+J71*$M$11</f>
        <v>243503.74836735788</v>
      </c>
      <c r="R71" t="s">
        <v>57</v>
      </c>
      <c r="S71" s="66">
        <f t="shared" si="0"/>
        <v>243503.74836735788</v>
      </c>
    </row>
    <row r="72" spans="2:19" x14ac:dyDescent="0.25">
      <c r="B72" s="21"/>
      <c r="C72" s="15" t="s">
        <v>15</v>
      </c>
      <c r="D72" s="15"/>
      <c r="E72" s="15"/>
      <c r="F72" s="22"/>
      <c r="G72" s="26"/>
      <c r="H72" s="26">
        <f>+G70-H71</f>
        <v>6051</v>
      </c>
      <c r="I72" s="22"/>
      <c r="J72" s="27">
        <f>+H72/$G$75</f>
        <v>1.8666258647527607E-3</v>
      </c>
      <c r="K72" s="22"/>
      <c r="L72" s="22"/>
      <c r="M72" s="28">
        <f>+J72*$M$11</f>
        <v>372645.72113578214</v>
      </c>
      <c r="R72" t="s">
        <v>57</v>
      </c>
      <c r="S72" s="66">
        <f t="shared" si="0"/>
        <v>372645.72113578214</v>
      </c>
    </row>
    <row r="73" spans="2:19" x14ac:dyDescent="0.25">
      <c r="B73" s="21"/>
      <c r="C73" s="15"/>
      <c r="D73" s="15"/>
      <c r="E73" s="15"/>
      <c r="F73" s="22"/>
      <c r="G73" s="26"/>
      <c r="H73" s="26"/>
      <c r="I73" s="22"/>
      <c r="J73" s="29"/>
      <c r="K73" s="22"/>
      <c r="L73" s="22"/>
      <c r="M73" s="31"/>
      <c r="S73" s="66">
        <f t="shared" si="0"/>
        <v>0</v>
      </c>
    </row>
    <row r="74" spans="2:19" x14ac:dyDescent="0.25">
      <c r="B74" s="32"/>
      <c r="C74" s="33"/>
      <c r="D74" s="33"/>
      <c r="E74" s="33"/>
      <c r="F74" s="34"/>
      <c r="G74" s="35"/>
      <c r="H74" s="35"/>
      <c r="I74" s="34"/>
      <c r="J74" s="36"/>
      <c r="K74" s="34"/>
      <c r="L74" s="34"/>
      <c r="M74" s="37"/>
      <c r="S74" s="66">
        <f t="shared" si="0"/>
        <v>0</v>
      </c>
    </row>
    <row r="75" spans="2:19" ht="16.5" thickBot="1" x14ac:dyDescent="0.3">
      <c r="B75" s="38" t="s">
        <v>49</v>
      </c>
      <c r="C75" s="39"/>
      <c r="D75" s="39"/>
      <c r="E75" s="39"/>
      <c r="F75" s="40"/>
      <c r="G75" s="46">
        <f>SUM(G12:G74)</f>
        <v>3241678</v>
      </c>
      <c r="H75" s="46">
        <f>SUM(H12:H74)</f>
        <v>3241678</v>
      </c>
      <c r="I75" s="40"/>
      <c r="J75" s="45">
        <f>SUM(J13:J74)</f>
        <v>0.99999999999999978</v>
      </c>
      <c r="K75" s="40"/>
      <c r="L75" s="40"/>
      <c r="M75" s="41">
        <f>SUM(M13:M74)</f>
        <v>199636000.00000009</v>
      </c>
      <c r="S75" s="67">
        <f>SUM(S13:S74)</f>
        <v>199636000.00000009</v>
      </c>
    </row>
    <row r="76" spans="2:19" ht="15.75" thickBot="1" x14ac:dyDescent="0.3">
      <c r="B76" s="17" t="s">
        <v>50</v>
      </c>
      <c r="C76" s="18"/>
      <c r="D76" s="42"/>
      <c r="E76" s="42"/>
      <c r="F76" s="42"/>
      <c r="G76" s="42"/>
      <c r="H76" s="42"/>
      <c r="I76" s="42"/>
      <c r="J76" s="42"/>
      <c r="K76" s="42"/>
      <c r="L76" s="43" t="s">
        <v>54</v>
      </c>
      <c r="M76" s="44"/>
    </row>
  </sheetData>
  <mergeCells count="2">
    <mergeCell ref="L9:M9"/>
    <mergeCell ref="L10:M10"/>
  </mergeCells>
  <pageMargins left="0.7" right="0.7" top="0.75" bottom="0.75" header="0.3" footer="0.3"/>
  <pageSetup scale="49"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AAE82-9CF0-41EA-B7CE-9412E4975A31}">
  <dimension ref="A1"/>
  <sheetViews>
    <sheetView showGridLines="0" topLeftCell="A19" workbookViewId="0">
      <selection activeCell="K96" sqref="K9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Allocation of 2024 Volume CAP</vt:lpstr>
      <vt:lpstr>State Demographer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Pasek</dc:creator>
  <cp:lastModifiedBy>Mark Pasek</cp:lastModifiedBy>
  <cp:lastPrinted>2024-05-28T15:50:39Z</cp:lastPrinted>
  <dcterms:created xsi:type="dcterms:W3CDTF">2015-06-05T18:17:20Z</dcterms:created>
  <dcterms:modified xsi:type="dcterms:W3CDTF">2024-05-28T17:33:34Z</dcterms:modified>
</cp:coreProperties>
</file>